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90" tabRatio="818" activeTab="0"/>
  </bookViews>
  <sheets>
    <sheet name="rekap perprogram " sheetId="1" r:id="rId1"/>
    <sheet name="rekap eselon1" sheetId="2" r:id="rId2"/>
    <sheet name="rekap program" sheetId="3" r:id="rId3"/>
  </sheets>
  <definedNames>
    <definedName name="_xlnm.Print_Area" localSheetId="1">'rekap eselon1'!$A$2:$L$19</definedName>
    <definedName name="_xlnm.Print_Area" localSheetId="0">'rekap perprogram '!$A$1:$L$55</definedName>
    <definedName name="_xlnm.Print_Area" localSheetId="2">'rekap program'!$A$2:$L$25</definedName>
  </definedNames>
  <calcPr fullCalcOnLoad="1"/>
</workbook>
</file>

<file path=xl/sharedStrings.xml><?xml version="1.0" encoding="utf-8"?>
<sst xmlns="http://schemas.openxmlformats.org/spreadsheetml/2006/main" count="132" uniqueCount="68">
  <si>
    <t xml:space="preserve"> </t>
  </si>
  <si>
    <t>No</t>
  </si>
  <si>
    <t>%</t>
  </si>
  <si>
    <t>Peningkatan Pengawasan dan Akuntabilitas Aparatur Negara</t>
  </si>
  <si>
    <t>Pengelolaan SDM Aparatur</t>
  </si>
  <si>
    <t>Peningkatan Sarana dan Prasarana Aparatur Negara</t>
  </si>
  <si>
    <t>Penelitian dan Pengembangan IPTEK</t>
  </si>
  <si>
    <t>Pendidikan Anak Usia Dini</t>
  </si>
  <si>
    <t>Pendidikan Menengah</t>
  </si>
  <si>
    <t>Pendidikan Non Formal</t>
  </si>
  <si>
    <t>Pendidikan Tinggi</t>
  </si>
  <si>
    <t>Peningkatan Mutu Pendidik dan Tenaga Kependidikan</t>
  </si>
  <si>
    <t>Pengembangan Budaya Baca dan Pembinaan Perpustakaan</t>
  </si>
  <si>
    <t>Manajemen Pelayanan Pendidikan</t>
  </si>
  <si>
    <t>Penelitian dan Pengembangan Pendidikan</t>
  </si>
  <si>
    <t>B</t>
  </si>
  <si>
    <t>NO</t>
  </si>
  <si>
    <t>PROGRAM</t>
  </si>
  <si>
    <t>*)</t>
  </si>
  <si>
    <t>Penguatan Kelembagaan Pengarusutamaan Gender dan Anak</t>
  </si>
  <si>
    <t>Unit Eselon I</t>
  </si>
  <si>
    <t>Sekretariat Jenderal</t>
  </si>
  <si>
    <t>Inspektorat Jenderal</t>
  </si>
  <si>
    <t>Ditjen MPDM</t>
  </si>
  <si>
    <t>Ditjen Dikti</t>
  </si>
  <si>
    <t>Ditjen PNFI</t>
  </si>
  <si>
    <t>Ditjen PMPTK</t>
  </si>
  <si>
    <t>Balitbang</t>
  </si>
  <si>
    <t>TOTAL</t>
  </si>
  <si>
    <t xml:space="preserve">Wajib Belajar Pendidikan Dasar Sembilan Tahun </t>
  </si>
  <si>
    <t>(Dalam ribuan rupiah)</t>
  </si>
  <si>
    <t>(1)</t>
  </si>
  <si>
    <t>(2)</t>
  </si>
  <si>
    <t>(3)</t>
  </si>
  <si>
    <t>(4)</t>
  </si>
  <si>
    <t>(5)</t>
  </si>
  <si>
    <t>Pagu Sementara</t>
  </si>
  <si>
    <t>Pagu sementara</t>
  </si>
  <si>
    <t>DIPA 2009</t>
  </si>
  <si>
    <t>PAGU 2010</t>
  </si>
  <si>
    <t xml:space="preserve">Tambahan (Simulasi 11 Sept 2009) </t>
  </si>
  <si>
    <t xml:space="preserve">Tambahan 
(16 Sept 2009) </t>
  </si>
  <si>
    <t>Tambahan (Pagu Definitif 25 Sept)</t>
  </si>
  <si>
    <t>Total Pagu Definitif</t>
  </si>
  <si>
    <t>(6)</t>
  </si>
  <si>
    <t xml:space="preserve">Anggaran Fungsi Pendidikan (5-13) </t>
  </si>
  <si>
    <t>DEPARTEMEN PENDIDIKAN NASIONAL</t>
  </si>
  <si>
    <t>(7)</t>
  </si>
  <si>
    <t>PAGU DEFINITIF PER PROGRAM TAHUN 2010</t>
  </si>
  <si>
    <t>(8)</t>
  </si>
  <si>
    <t>Pagu Definitif Sebelum Tambahan</t>
  </si>
  <si>
    <t>(7) = (5+6)</t>
  </si>
  <si>
    <t>Penyesuaian Pagu Sementara</t>
  </si>
  <si>
    <t>Penyesuaian Gaji</t>
  </si>
  <si>
    <t>(7)=(4+5+6)</t>
  </si>
  <si>
    <t>Jakarta,                     September 2009</t>
  </si>
  <si>
    <t xml:space="preserve">PAGU DEFINITIF TAHUN 2010 PER PROGRAM </t>
  </si>
  <si>
    <t>A</t>
  </si>
  <si>
    <t>Jakarta,    29  September 2009</t>
  </si>
  <si>
    <t>Jakarta,   30 September 2009</t>
  </si>
  <si>
    <t>Balitbang Dibintangi : (i) UN Rp562,831M, (ii) Sensus tentang kelengkapan data sekolah, peserta didik, &amp; sarpras</t>
  </si>
  <si>
    <t>PUSTEKOM Dibintangi : (i) Peningkatan Jardiknas Rp214,9M, (ii) Analisis Kebijakan &amp; Pemanfaatan TI Rp16M, (iii) Pengembangan &amp; Pemeliharaan 
                                      Infrastruktur Jaringan Online Rp40,0M</t>
  </si>
  <si>
    <t>Pusat</t>
  </si>
  <si>
    <t>PAGU</t>
  </si>
  <si>
    <t>Daerah*)</t>
  </si>
  <si>
    <t>Termasuk UPT Pusat di Daerah (PTN, Kopertis, LPMP, P4TK, Kantor/Balai Bahasa, Balai Media</t>
  </si>
  <si>
    <t>ALOKASI ANGGARAN TAHUN 2010 PER UNIT UTAMA</t>
  </si>
  <si>
    <t>Total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</si>
</sst>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_);_(* \(#,##0.0\);_(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_(* #,##0.0_);_(* \(#,##0.0\);_(* &quot;-&quot;?_);_(@_)"/>
    <numFmt numFmtId="179" formatCode="0.0%"/>
    <numFmt numFmtId="180" formatCode="_(* #,##0.00_);_(* \(#,##0.00\);_(* &quot;-&quot;_);_(@_)"/>
    <numFmt numFmtId="181" formatCode="[$-421]dd\ mmmm\ yyyy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h:mm:ss\ AM/PM"/>
    <numFmt numFmtId="186" formatCode="0.000%"/>
    <numFmt numFmtId="187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18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name val="Arial Narrow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Trebuchet MS"/>
      <family val="2"/>
    </font>
    <font>
      <b/>
      <sz val="18"/>
      <color theme="1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3" borderId="10" xfId="94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1" fontId="8" fillId="33" borderId="10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/>
    </xf>
    <xf numFmtId="0" fontId="10" fillId="34" borderId="10" xfId="0" applyFont="1" applyFill="1" applyBorder="1" applyAlignment="1" quotePrefix="1">
      <alignment horizontal="center" vertical="center"/>
    </xf>
    <xf numFmtId="0" fontId="13" fillId="34" borderId="10" xfId="0" applyFont="1" applyFill="1" applyBorder="1" applyAlignment="1" quotePrefix="1">
      <alignment horizontal="center" vertical="center"/>
    </xf>
    <xf numFmtId="41" fontId="8" fillId="33" borderId="10" xfId="46" applyFont="1" applyFill="1" applyBorder="1" applyAlignment="1">
      <alignment vertical="center"/>
    </xf>
    <xf numFmtId="41" fontId="6" fillId="0" borderId="0" xfId="46" applyFont="1" applyAlignment="1">
      <alignment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7" fillId="35" borderId="10" xfId="94" applyNumberFormat="1" applyFont="1" applyFill="1" applyBorder="1" applyAlignment="1">
      <alignment vertical="center" wrapText="1"/>
      <protection/>
    </xf>
    <xf numFmtId="0" fontId="0" fillId="35" borderId="11" xfId="0" applyFill="1" applyBorder="1" applyAlignment="1">
      <alignment/>
    </xf>
    <xf numFmtId="41" fontId="8" fillId="35" borderId="10" xfId="46" applyFont="1" applyFill="1" applyBorder="1" applyAlignment="1">
      <alignment vertical="center"/>
    </xf>
    <xf numFmtId="0" fontId="8" fillId="0" borderId="0" xfId="0" applyFont="1" applyAlignment="1">
      <alignment vertical="center"/>
    </xf>
    <xf numFmtId="41" fontId="8" fillId="35" borderId="12" xfId="46" applyFont="1" applyFill="1" applyBorder="1" applyAlignment="1">
      <alignment vertical="center"/>
    </xf>
    <xf numFmtId="41" fontId="8" fillId="33" borderId="13" xfId="46" applyFont="1" applyFill="1" applyBorder="1" applyAlignment="1">
      <alignment vertical="center"/>
    </xf>
    <xf numFmtId="41" fontId="8" fillId="33" borderId="0" xfId="0" applyNumberFormat="1" applyFont="1" applyFill="1" applyBorder="1" applyAlignment="1">
      <alignment vertical="center"/>
    </xf>
    <xf numFmtId="41" fontId="8" fillId="33" borderId="13" xfId="0" applyNumberFormat="1" applyFont="1" applyFill="1" applyBorder="1" applyAlignment="1">
      <alignment vertical="center"/>
    </xf>
    <xf numFmtId="10" fontId="8" fillId="33" borderId="13" xfId="101" applyNumberFormat="1" applyFont="1" applyFill="1" applyBorder="1" applyAlignment="1">
      <alignment horizontal="center" vertical="center"/>
    </xf>
    <xf numFmtId="10" fontId="8" fillId="33" borderId="10" xfId="101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1" fontId="7" fillId="33" borderId="10" xfId="0" applyNumberFormat="1" applyFont="1" applyFill="1" applyBorder="1" applyAlignment="1">
      <alignment vertical="center"/>
    </xf>
    <xf numFmtId="41" fontId="7" fillId="33" borderId="10" xfId="46" applyFont="1" applyFill="1" applyBorder="1" applyAlignment="1">
      <alignment vertical="center"/>
    </xf>
    <xf numFmtId="10" fontId="7" fillId="33" borderId="10" xfId="101" applyNumberFormat="1" applyFont="1" applyFill="1" applyBorder="1" applyAlignment="1">
      <alignment horizontal="center" vertical="center"/>
    </xf>
    <xf numFmtId="41" fontId="15" fillId="35" borderId="11" xfId="0" applyNumberFormat="1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7" fillId="36" borderId="10" xfId="94" applyNumberFormat="1" applyFont="1" applyFill="1" applyBorder="1" applyAlignment="1">
      <alignment vertical="center" wrapText="1"/>
      <protection/>
    </xf>
    <xf numFmtId="41" fontId="8" fillId="36" borderId="10" xfId="0" applyNumberFormat="1" applyFont="1" applyFill="1" applyBorder="1" applyAlignment="1">
      <alignment vertical="center"/>
    </xf>
    <xf numFmtId="10" fontId="8" fillId="36" borderId="10" xfId="101" applyNumberFormat="1" applyFont="1" applyFill="1" applyBorder="1" applyAlignment="1">
      <alignment horizontal="center" vertical="center"/>
    </xf>
    <xf numFmtId="0" fontId="14" fillId="0" borderId="0" xfId="94" applyFont="1" applyFill="1">
      <alignment/>
      <protection/>
    </xf>
    <xf numFmtId="0" fontId="6" fillId="0" borderId="0" xfId="0" applyFont="1" applyFill="1" applyAlignment="1">
      <alignment/>
    </xf>
    <xf numFmtId="0" fontId="17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1" fontId="18" fillId="0" borderId="10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vertical="center"/>
    </xf>
    <xf numFmtId="41" fontId="18" fillId="0" borderId="13" xfId="46" applyFont="1" applyFill="1" applyBorder="1" applyAlignment="1">
      <alignment vertical="center"/>
    </xf>
    <xf numFmtId="41" fontId="18" fillId="0" borderId="10" xfId="46" applyFont="1" applyFill="1" applyBorder="1" applyAlignment="1">
      <alignment vertical="center"/>
    </xf>
    <xf numFmtId="10" fontId="18" fillId="0" borderId="13" xfId="101" applyNumberFormat="1" applyFont="1" applyFill="1" applyBorder="1" applyAlignment="1">
      <alignment horizontal="center" vertical="center"/>
    </xf>
    <xf numFmtId="10" fontId="18" fillId="0" borderId="10" xfId="101" applyNumberFormat="1" applyFont="1" applyFill="1" applyBorder="1" applyAlignment="1">
      <alignment horizontal="center" vertical="center"/>
    </xf>
    <xf numFmtId="0" fontId="17" fillId="0" borderId="10" xfId="94" applyNumberFormat="1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41" fontId="17" fillId="0" borderId="10" xfId="0" applyNumberFormat="1" applyFont="1" applyFill="1" applyBorder="1" applyAlignment="1">
      <alignment vertical="center"/>
    </xf>
    <xf numFmtId="41" fontId="17" fillId="0" borderId="10" xfId="46" applyFont="1" applyFill="1" applyBorder="1" applyAlignment="1">
      <alignment vertical="center"/>
    </xf>
    <xf numFmtId="10" fontId="17" fillId="0" borderId="10" xfId="10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6" xfId="0" applyFont="1" applyFill="1" applyBorder="1" applyAlignment="1" quotePrefix="1">
      <alignment horizontal="center" vertical="center"/>
    </xf>
    <xf numFmtId="0" fontId="19" fillId="0" borderId="17" xfId="0" applyFont="1" applyFill="1" applyBorder="1" applyAlignment="1" quotePrefix="1">
      <alignment horizontal="center" vertical="center"/>
    </xf>
    <xf numFmtId="41" fontId="18" fillId="0" borderId="10" xfId="46" applyFont="1" applyFill="1" applyBorder="1" applyAlignment="1">
      <alignment horizontal="center" vertical="center"/>
    </xf>
    <xf numFmtId="41" fontId="18" fillId="0" borderId="10" xfId="46" applyFont="1" applyFill="1" applyBorder="1" applyAlignment="1">
      <alignment vertical="center" wrapText="1"/>
    </xf>
    <xf numFmtId="41" fontId="18" fillId="0" borderId="16" xfId="46" applyFont="1" applyFill="1" applyBorder="1" applyAlignment="1">
      <alignment vertical="center"/>
    </xf>
    <xf numFmtId="41" fontId="18" fillId="0" borderId="17" xfId="46" applyFont="1" applyFill="1" applyBorder="1" applyAlignment="1">
      <alignment vertical="center"/>
    </xf>
    <xf numFmtId="1" fontId="18" fillId="0" borderId="16" xfId="43" applyNumberFormat="1" applyFont="1" applyFill="1" applyBorder="1" applyAlignment="1">
      <alignment vertical="center"/>
    </xf>
    <xf numFmtId="0" fontId="20" fillId="0" borderId="0" xfId="94" applyFont="1" applyFill="1">
      <alignment/>
      <protection/>
    </xf>
    <xf numFmtId="0" fontId="18" fillId="37" borderId="10" xfId="0" applyFont="1" applyFill="1" applyBorder="1" applyAlignment="1">
      <alignment horizontal="center" vertical="center"/>
    </xf>
    <xf numFmtId="0" fontId="17" fillId="37" borderId="10" xfId="94" applyNumberFormat="1" applyFont="1" applyFill="1" applyBorder="1" applyAlignment="1">
      <alignment vertical="center" wrapText="1"/>
      <protection/>
    </xf>
    <xf numFmtId="41" fontId="18" fillId="37" borderId="10" xfId="0" applyNumberFormat="1" applyFont="1" applyFill="1" applyBorder="1" applyAlignment="1">
      <alignment vertical="center"/>
    </xf>
    <xf numFmtId="10" fontId="18" fillId="37" borderId="10" xfId="101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7" fillId="38" borderId="10" xfId="94" applyNumberFormat="1" applyFont="1" applyFill="1" applyBorder="1" applyAlignment="1">
      <alignment vertical="center" wrapText="1"/>
      <protection/>
    </xf>
    <xf numFmtId="0" fontId="15" fillId="38" borderId="11" xfId="0" applyFont="1" applyFill="1" applyBorder="1" applyAlignment="1">
      <alignment/>
    </xf>
    <xf numFmtId="41" fontId="15" fillId="38" borderId="11" xfId="0" applyNumberFormat="1" applyFont="1" applyFill="1" applyBorder="1" applyAlignment="1">
      <alignment vertical="center"/>
    </xf>
    <xf numFmtId="41" fontId="18" fillId="38" borderId="10" xfId="46" applyFont="1" applyFill="1" applyBorder="1" applyAlignment="1">
      <alignment vertical="center"/>
    </xf>
    <xf numFmtId="41" fontId="18" fillId="38" borderId="12" xfId="46" applyFont="1" applyFill="1" applyBorder="1" applyAlignment="1">
      <alignment vertical="center"/>
    </xf>
    <xf numFmtId="41" fontId="4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57" fillId="0" borderId="10" xfId="42" applyFont="1" applyBorder="1" applyAlignment="1">
      <alignment/>
    </xf>
    <xf numFmtId="43" fontId="58" fillId="0" borderId="10" xfId="42" applyFont="1" applyBorder="1" applyAlignment="1">
      <alignment vertical="center"/>
    </xf>
    <xf numFmtId="0" fontId="18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/>
    </xf>
    <xf numFmtId="0" fontId="58" fillId="39" borderId="10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/>
    </xf>
    <xf numFmtId="41" fontId="18" fillId="0" borderId="0" xfId="46" applyFont="1" applyFill="1" applyBorder="1" applyAlignment="1">
      <alignment horizontal="center" vertical="center"/>
    </xf>
    <xf numFmtId="41" fontId="8" fillId="0" borderId="0" xfId="46" applyFont="1" applyFill="1" applyBorder="1" applyAlignment="1">
      <alignment horizontal="left" vertical="center"/>
    </xf>
    <xf numFmtId="43" fontId="8" fillId="0" borderId="0" xfId="46" applyNumberFormat="1" applyFont="1" applyFill="1" applyBorder="1" applyAlignment="1">
      <alignment horizontal="left" vertical="center"/>
    </xf>
    <xf numFmtId="43" fontId="18" fillId="0" borderId="0" xfId="42" applyNumberFormat="1" applyFont="1" applyFill="1" applyBorder="1" applyAlignment="1">
      <alignment horizontal="left" vertical="center"/>
    </xf>
    <xf numFmtId="43" fontId="18" fillId="0" borderId="0" xfId="42" applyFont="1" applyFill="1" applyBorder="1" applyAlignment="1">
      <alignment horizontal="left" vertical="center"/>
    </xf>
    <xf numFmtId="41" fontId="18" fillId="0" borderId="0" xfId="46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41" fontId="18" fillId="39" borderId="17" xfId="46" applyFont="1" applyFill="1" applyBorder="1" applyAlignment="1">
      <alignment vertical="center"/>
    </xf>
    <xf numFmtId="41" fontId="18" fillId="39" borderId="10" xfId="46" applyFont="1" applyFill="1" applyBorder="1" applyAlignment="1">
      <alignment vertical="center"/>
    </xf>
    <xf numFmtId="41" fontId="18" fillId="39" borderId="16" xfId="46" applyFont="1" applyFill="1" applyBorder="1" applyAlignment="1">
      <alignment vertical="center"/>
    </xf>
    <xf numFmtId="43" fontId="18" fillId="39" borderId="10" xfId="42" applyFont="1" applyFill="1" applyBorder="1" applyAlignment="1">
      <alignment vertical="center"/>
    </xf>
    <xf numFmtId="41" fontId="18" fillId="39" borderId="11" xfId="46" applyFont="1" applyFill="1" applyBorder="1" applyAlignment="1">
      <alignment vertical="center"/>
    </xf>
    <xf numFmtId="10" fontId="58" fillId="39" borderId="10" xfId="97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/>
    </xf>
    <xf numFmtId="41" fontId="8" fillId="0" borderId="0" xfId="46" applyFont="1" applyFill="1" applyBorder="1" applyAlignment="1">
      <alignment horizontal="left" vertical="center" wrapText="1"/>
    </xf>
    <xf numFmtId="41" fontId="8" fillId="0" borderId="18" xfId="46" applyFont="1" applyFill="1" applyBorder="1" applyAlignment="1">
      <alignment horizontal="left" vertical="center" wrapText="1"/>
    </xf>
    <xf numFmtId="41" fontId="18" fillId="40" borderId="14" xfId="46" applyFont="1" applyFill="1" applyBorder="1" applyAlignment="1">
      <alignment horizontal="center" vertical="center"/>
    </xf>
    <xf numFmtId="41" fontId="18" fillId="40" borderId="19" xfId="46" applyFont="1" applyFill="1" applyBorder="1" applyAlignment="1">
      <alignment horizontal="center" vertical="center"/>
    </xf>
    <xf numFmtId="41" fontId="18" fillId="40" borderId="15" xfId="46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41" fontId="18" fillId="39" borderId="10" xfId="46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1" fontId="18" fillId="40" borderId="10" xfId="46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 wrapText="1"/>
    </xf>
    <xf numFmtId="41" fontId="18" fillId="40" borderId="10" xfId="46" applyFont="1" applyFill="1" applyBorder="1" applyAlignment="1">
      <alignment horizontal="center" vertical="center" wrapText="1"/>
    </xf>
    <xf numFmtId="43" fontId="58" fillId="40" borderId="10" xfId="42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/>
    </xf>
    <xf numFmtId="0" fontId="18" fillId="39" borderId="1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2" xfId="48"/>
    <cellStyle name="Comma [0] 2 2" xfId="49"/>
    <cellStyle name="Comma [0] 2 2 2" xfId="50"/>
    <cellStyle name="Comma [0] 2 2 3" xfId="51"/>
    <cellStyle name="Comma [0] 2 3" xfId="52"/>
    <cellStyle name="Comma [0] 3" xfId="53"/>
    <cellStyle name="Comma [0] 3 2" xfId="54"/>
    <cellStyle name="Comma [0] 3 3" xfId="55"/>
    <cellStyle name="Comma [0] 4" xfId="56"/>
    <cellStyle name="Comma [0] 4 2" xfId="57"/>
    <cellStyle name="Comma [0] 5" xfId="58"/>
    <cellStyle name="Comma [0] 6" xfId="59"/>
    <cellStyle name="Comma [0] 7" xfId="60"/>
    <cellStyle name="Comma [0] 8" xfId="61"/>
    <cellStyle name="Comma [0] 8 2" xfId="62"/>
    <cellStyle name="Comma [0] 9" xfId="63"/>
    <cellStyle name="Comma 13 2 2" xfId="64"/>
    <cellStyle name="Comma 2" xfId="65"/>
    <cellStyle name="Comma 2 2" xfId="66"/>
    <cellStyle name="Comma 3" xfId="67"/>
    <cellStyle name="Comma 3 2" xfId="68"/>
    <cellStyle name="Comma 3 3" xfId="69"/>
    <cellStyle name="Comma 4" xfId="70"/>
    <cellStyle name="Comma 5" xfId="71"/>
    <cellStyle name="Currency" xfId="72"/>
    <cellStyle name="Currency [0]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4" xfId="85"/>
    <cellStyle name="Normal 2" xfId="86"/>
    <cellStyle name="Normal 2 2 2" xfId="87"/>
    <cellStyle name="Normal 3" xfId="88"/>
    <cellStyle name="Normal 3 2" xfId="89"/>
    <cellStyle name="Normal 3 2 2" xfId="90"/>
    <cellStyle name="Normal 4" xfId="91"/>
    <cellStyle name="Normal 5 2" xfId="92"/>
    <cellStyle name="Normal 9" xfId="93"/>
    <cellStyle name="Normal_satuan2_18April07 3" xfId="94"/>
    <cellStyle name="Note" xfId="95"/>
    <cellStyle name="Output" xfId="96"/>
    <cellStyle name="Percent" xfId="97"/>
    <cellStyle name="Percent 2" xfId="98"/>
    <cellStyle name="Percent 3" xfId="99"/>
    <cellStyle name="Percent 4" xfId="100"/>
    <cellStyle name="Percent 5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25</xdr:row>
      <xdr:rowOff>9525</xdr:rowOff>
    </xdr:from>
    <xdr:to>
      <xdr:col>9</xdr:col>
      <xdr:colOff>733425</xdr:colOff>
      <xdr:row>59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82075"/>
          <a:ext cx="7648575" cy="657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22</xdr:row>
      <xdr:rowOff>180975</xdr:rowOff>
    </xdr:from>
    <xdr:to>
      <xdr:col>13</xdr:col>
      <xdr:colOff>428625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58075"/>
          <a:ext cx="99822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26</xdr:row>
      <xdr:rowOff>161925</xdr:rowOff>
    </xdr:from>
    <xdr:to>
      <xdr:col>20</xdr:col>
      <xdr:colOff>57150</xdr:colOff>
      <xdr:row>53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220200"/>
          <a:ext cx="1528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tabSelected="1" view="pageBreakPreview" zoomScale="70" zoomScaleSheetLayoutView="70" zoomScalePageLayoutView="0" workbookViewId="0" topLeftCell="A1">
      <selection activeCell="D19" sqref="D19"/>
    </sheetView>
  </sheetViews>
  <sheetFormatPr defaultColWidth="9.140625" defaultRowHeight="15"/>
  <cols>
    <col min="1" max="1" width="4.57421875" style="0" bestFit="1" customWidth="1"/>
    <col min="2" max="2" width="76.7109375" style="0" customWidth="1"/>
    <col min="3" max="3" width="22.57421875" style="0" hidden="1" customWidth="1"/>
    <col min="4" max="4" width="22.57421875" style="0" bestFit="1" customWidth="1"/>
    <col min="5" max="7" width="22.57421875" style="0" hidden="1" customWidth="1"/>
    <col min="8" max="8" width="21.140625" style="0" hidden="1" customWidth="1"/>
    <col min="9" max="9" width="20.57421875" style="0" hidden="1" customWidth="1"/>
    <col min="10" max="10" width="22.57421875" style="0" bestFit="1" customWidth="1"/>
    <col min="11" max="11" width="22.57421875" style="0" hidden="1" customWidth="1"/>
    <col min="12" max="12" width="12.421875" style="0" customWidth="1"/>
  </cols>
  <sheetData>
    <row r="1" spans="1:12" ht="23.2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2"/>
      <c r="L1" s="12"/>
    </row>
    <row r="2" spans="1:12" ht="23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2"/>
      <c r="L2" s="12"/>
    </row>
    <row r="3" spans="1:12" ht="16.5">
      <c r="A3" s="4"/>
      <c r="B3" s="4"/>
      <c r="C3" s="4"/>
      <c r="D3" s="4"/>
      <c r="E3" s="4"/>
      <c r="F3" s="4"/>
      <c r="G3" s="4"/>
      <c r="H3" s="4"/>
      <c r="I3" s="4"/>
      <c r="J3" s="5" t="s">
        <v>30</v>
      </c>
      <c r="K3" s="5"/>
      <c r="L3" s="5"/>
    </row>
    <row r="4" spans="1:12" ht="26.25" customHeight="1">
      <c r="A4" s="95" t="s">
        <v>16</v>
      </c>
      <c r="B4" s="95" t="s">
        <v>17</v>
      </c>
      <c r="C4" s="95" t="s">
        <v>38</v>
      </c>
      <c r="D4" s="97" t="s">
        <v>39</v>
      </c>
      <c r="E4" s="98"/>
      <c r="F4" s="98"/>
      <c r="G4" s="98"/>
      <c r="H4" s="98"/>
      <c r="I4" s="98"/>
      <c r="J4" s="98"/>
      <c r="K4" s="98"/>
      <c r="L4" s="99"/>
    </row>
    <row r="5" spans="1:12" ht="21" customHeight="1">
      <c r="A5" s="95"/>
      <c r="B5" s="95"/>
      <c r="C5" s="95"/>
      <c r="D5" s="101" t="s">
        <v>36</v>
      </c>
      <c r="E5" s="103" t="s">
        <v>52</v>
      </c>
      <c r="F5" s="103" t="s">
        <v>53</v>
      </c>
      <c r="G5" s="103" t="s">
        <v>50</v>
      </c>
      <c r="H5" s="103" t="s">
        <v>41</v>
      </c>
      <c r="I5" s="103" t="s">
        <v>42</v>
      </c>
      <c r="J5" s="103" t="s">
        <v>43</v>
      </c>
      <c r="K5" s="30"/>
      <c r="L5" s="103" t="s">
        <v>2</v>
      </c>
    </row>
    <row r="6" spans="1:12" ht="18.75" customHeight="1">
      <c r="A6" s="96"/>
      <c r="B6" s="96"/>
      <c r="C6" s="96"/>
      <c r="D6" s="102"/>
      <c r="E6" s="104"/>
      <c r="F6" s="104"/>
      <c r="G6" s="104"/>
      <c r="H6" s="104"/>
      <c r="I6" s="104"/>
      <c r="J6" s="104"/>
      <c r="K6" s="31"/>
      <c r="L6" s="104"/>
    </row>
    <row r="7" spans="1:12" ht="18" customHeight="1" hidden="1">
      <c r="A7" s="8" t="s">
        <v>31</v>
      </c>
      <c r="B7" s="8" t="s">
        <v>32</v>
      </c>
      <c r="C7" s="9" t="s">
        <v>33</v>
      </c>
      <c r="D7" s="9" t="s">
        <v>34</v>
      </c>
      <c r="E7" s="9" t="s">
        <v>35</v>
      </c>
      <c r="F7" s="9" t="s">
        <v>44</v>
      </c>
      <c r="G7" s="9" t="s">
        <v>54</v>
      </c>
      <c r="H7" s="9" t="s">
        <v>35</v>
      </c>
      <c r="I7" s="9" t="s">
        <v>44</v>
      </c>
      <c r="J7" s="9" t="s">
        <v>51</v>
      </c>
      <c r="K7" s="9"/>
      <c r="L7" s="9" t="s">
        <v>49</v>
      </c>
    </row>
    <row r="8" spans="1:12" ht="34.5" customHeight="1">
      <c r="A8" s="2">
        <v>1</v>
      </c>
      <c r="B8" s="13" t="s">
        <v>3</v>
      </c>
      <c r="C8" s="6">
        <v>131989012</v>
      </c>
      <c r="D8" s="6">
        <v>134606700</v>
      </c>
      <c r="E8" s="22"/>
      <c r="F8" s="6">
        <v>-22783453</v>
      </c>
      <c r="G8" s="20">
        <f aca="true" t="shared" si="0" ref="G8:G21">D8+E8+F8</f>
        <v>111823247</v>
      </c>
      <c r="H8" s="6"/>
      <c r="I8" s="6"/>
      <c r="J8" s="10">
        <f>G8+I8</f>
        <v>111823247</v>
      </c>
      <c r="K8" s="20"/>
      <c r="L8" s="23">
        <f>J8/$J$22</f>
        <v>0.002026254074722761</v>
      </c>
    </row>
    <row r="9" spans="1:12" ht="34.5" customHeight="1">
      <c r="A9" s="2">
        <f>A8+1</f>
        <v>2</v>
      </c>
      <c r="B9" s="13" t="s">
        <v>4</v>
      </c>
      <c r="C9" s="6">
        <v>39261900</v>
      </c>
      <c r="D9" s="6">
        <v>15000000</v>
      </c>
      <c r="E9" s="6"/>
      <c r="F9" s="6">
        <v>0</v>
      </c>
      <c r="G9" s="6">
        <f t="shared" si="0"/>
        <v>15000000</v>
      </c>
      <c r="H9" s="6"/>
      <c r="I9" s="6"/>
      <c r="J9" s="10">
        <f aca="true" t="shared" si="1" ref="J9:J21">G9+I9</f>
        <v>15000000</v>
      </c>
      <c r="K9" s="10"/>
      <c r="L9" s="24">
        <f aca="true" t="shared" si="2" ref="L9:L22">J9/$J$22</f>
        <v>0.000271802258799026</v>
      </c>
    </row>
    <row r="10" spans="1:12" ht="34.5" customHeight="1">
      <c r="A10" s="2">
        <f aca="true" t="shared" si="3" ref="A10:A21">A9+1</f>
        <v>3</v>
      </c>
      <c r="B10" s="3" t="s">
        <v>5</v>
      </c>
      <c r="C10" s="6">
        <v>15778800</v>
      </c>
      <c r="D10" s="6">
        <v>10000000</v>
      </c>
      <c r="E10" s="6"/>
      <c r="F10" s="6">
        <v>0</v>
      </c>
      <c r="G10" s="6">
        <f t="shared" si="0"/>
        <v>10000000</v>
      </c>
      <c r="H10" s="6"/>
      <c r="I10" s="6"/>
      <c r="J10" s="10">
        <f t="shared" si="1"/>
        <v>10000000</v>
      </c>
      <c r="K10" s="10"/>
      <c r="L10" s="24">
        <f t="shared" si="2"/>
        <v>0.00018120150586601734</v>
      </c>
    </row>
    <row r="11" spans="1:12" ht="34.5" customHeight="1">
      <c r="A11" s="2">
        <f t="shared" si="3"/>
        <v>4</v>
      </c>
      <c r="B11" s="3" t="s">
        <v>6</v>
      </c>
      <c r="C11" s="6">
        <v>255000000</v>
      </c>
      <c r="D11" s="6">
        <v>105000000</v>
      </c>
      <c r="E11" s="6"/>
      <c r="F11" s="6">
        <v>0</v>
      </c>
      <c r="G11" s="6">
        <f t="shared" si="0"/>
        <v>105000000</v>
      </c>
      <c r="H11" s="6"/>
      <c r="I11" s="6"/>
      <c r="J11" s="10">
        <f t="shared" si="1"/>
        <v>105000000</v>
      </c>
      <c r="K11" s="10"/>
      <c r="L11" s="24">
        <f t="shared" si="2"/>
        <v>0.0019026158115931823</v>
      </c>
    </row>
    <row r="12" spans="1:12" ht="34.5" customHeight="1">
      <c r="A12" s="2">
        <f>A11+1</f>
        <v>5</v>
      </c>
      <c r="B12" s="3" t="s">
        <v>7</v>
      </c>
      <c r="C12" s="6">
        <v>606500000</v>
      </c>
      <c r="D12" s="6">
        <v>834931800</v>
      </c>
      <c r="E12" s="6"/>
      <c r="F12" s="6">
        <v>0</v>
      </c>
      <c r="G12" s="6">
        <f t="shared" si="0"/>
        <v>834931800</v>
      </c>
      <c r="H12" s="6">
        <v>225000000</v>
      </c>
      <c r="I12" s="6">
        <v>225000000</v>
      </c>
      <c r="J12" s="10">
        <f t="shared" si="1"/>
        <v>1059931800</v>
      </c>
      <c r="K12" s="10"/>
      <c r="L12" s="24">
        <f t="shared" si="2"/>
        <v>0.019206123827527833</v>
      </c>
    </row>
    <row r="13" spans="1:12" ht="34.5" customHeight="1">
      <c r="A13" s="25">
        <f t="shared" si="3"/>
        <v>6</v>
      </c>
      <c r="B13" s="3" t="s">
        <v>29</v>
      </c>
      <c r="C13" s="26">
        <v>31264869991</v>
      </c>
      <c r="D13" s="26">
        <v>25987462400</v>
      </c>
      <c r="E13" s="26">
        <v>-696891250</v>
      </c>
      <c r="F13" s="26">
        <v>0</v>
      </c>
      <c r="G13" s="26">
        <f t="shared" si="0"/>
        <v>25290571150</v>
      </c>
      <c r="H13" s="26">
        <v>717884400</v>
      </c>
      <c r="I13" s="26">
        <v>717884400</v>
      </c>
      <c r="J13" s="27">
        <f t="shared" si="1"/>
        <v>26008455550</v>
      </c>
      <c r="K13" s="27">
        <f>D13+I13</f>
        <v>26705346800</v>
      </c>
      <c r="L13" s="28">
        <f>J13/$J$22</f>
        <v>0.47127713109093766</v>
      </c>
    </row>
    <row r="14" spans="1:12" ht="35.25" customHeight="1">
      <c r="A14" s="2">
        <f t="shared" si="3"/>
        <v>7</v>
      </c>
      <c r="B14" s="3" t="s">
        <v>8</v>
      </c>
      <c r="C14" s="6">
        <v>6421525371</v>
      </c>
      <c r="D14" s="6">
        <v>4224745100</v>
      </c>
      <c r="E14" s="6"/>
      <c r="F14" s="6">
        <v>0</v>
      </c>
      <c r="G14" s="6">
        <f t="shared" si="0"/>
        <v>4224745100</v>
      </c>
      <c r="H14" s="6">
        <v>189169600</v>
      </c>
      <c r="I14" s="6">
        <v>189169600</v>
      </c>
      <c r="J14" s="10">
        <f t="shared" si="1"/>
        <v>4413914700</v>
      </c>
      <c r="K14" s="10"/>
      <c r="L14" s="24">
        <f t="shared" si="2"/>
        <v>0.07998079904041502</v>
      </c>
    </row>
    <row r="15" spans="1:12" ht="35.25" customHeight="1">
      <c r="A15" s="2">
        <f t="shared" si="3"/>
        <v>8</v>
      </c>
      <c r="B15" s="3" t="s">
        <v>9</v>
      </c>
      <c r="C15" s="6">
        <v>1266278252</v>
      </c>
      <c r="D15" s="6">
        <v>904125900</v>
      </c>
      <c r="E15" s="6"/>
      <c r="F15" s="6">
        <v>1478426</v>
      </c>
      <c r="G15" s="6">
        <f t="shared" si="0"/>
        <v>905604326</v>
      </c>
      <c r="H15" s="6">
        <v>102000000</v>
      </c>
      <c r="I15" s="6">
        <f>102000000</f>
        <v>102000000</v>
      </c>
      <c r="J15" s="10">
        <f t="shared" si="1"/>
        <v>1007604326</v>
      </c>
      <c r="K15" s="10"/>
      <c r="L15" s="24">
        <f t="shared" si="2"/>
        <v>0.018257942118831347</v>
      </c>
    </row>
    <row r="16" spans="1:12" ht="35.25" customHeight="1">
      <c r="A16" s="2">
        <f t="shared" si="3"/>
        <v>9</v>
      </c>
      <c r="B16" s="3" t="s">
        <v>10</v>
      </c>
      <c r="C16" s="6">
        <v>18296788166</v>
      </c>
      <c r="D16" s="6">
        <v>16498288540</v>
      </c>
      <c r="E16" s="6">
        <v>696891250</v>
      </c>
      <c r="F16" s="6">
        <v>228334664</v>
      </c>
      <c r="G16" s="6">
        <f t="shared" si="0"/>
        <v>17423514454</v>
      </c>
      <c r="H16" s="6">
        <v>1471150000</v>
      </c>
      <c r="I16" s="6">
        <f>1471150000-10000000+8054108</f>
        <v>1469204108</v>
      </c>
      <c r="J16" s="10">
        <f t="shared" si="1"/>
        <v>18892718562</v>
      </c>
      <c r="K16" s="10"/>
      <c r="L16" s="24">
        <f t="shared" si="2"/>
        <v>0.3423389053337258</v>
      </c>
    </row>
    <row r="17" spans="1:12" ht="35.25" customHeight="1">
      <c r="A17" s="2">
        <f t="shared" si="3"/>
        <v>10</v>
      </c>
      <c r="B17" s="3" t="s">
        <v>11</v>
      </c>
      <c r="C17" s="6">
        <v>2806913778</v>
      </c>
      <c r="D17" s="6">
        <v>2049476600</v>
      </c>
      <c r="E17" s="6"/>
      <c r="F17" s="6">
        <v>-14396030</v>
      </c>
      <c r="G17" s="6">
        <f t="shared" si="0"/>
        <v>2035080570</v>
      </c>
      <c r="H17" s="6">
        <v>230000000</v>
      </c>
      <c r="I17" s="6">
        <f>230000000-40000000</f>
        <v>190000000</v>
      </c>
      <c r="J17" s="10">
        <f t="shared" si="1"/>
        <v>2225080570</v>
      </c>
      <c r="K17" s="10"/>
      <c r="L17" s="24">
        <f t="shared" si="2"/>
        <v>0.04031879499572162</v>
      </c>
    </row>
    <row r="18" spans="1:12" ht="35.25" customHeight="1">
      <c r="A18" s="2">
        <f t="shared" si="3"/>
        <v>11</v>
      </c>
      <c r="B18" s="3" t="s">
        <v>12</v>
      </c>
      <c r="C18" s="6">
        <v>53345880</v>
      </c>
      <c r="D18" s="6">
        <v>33000000</v>
      </c>
      <c r="E18" s="6"/>
      <c r="F18" s="6">
        <v>0</v>
      </c>
      <c r="G18" s="6">
        <f t="shared" si="0"/>
        <v>33000000</v>
      </c>
      <c r="H18" s="6"/>
      <c r="I18" s="6"/>
      <c r="J18" s="10">
        <f t="shared" si="1"/>
        <v>33000000</v>
      </c>
      <c r="K18" s="10"/>
      <c r="L18" s="24">
        <f t="shared" si="2"/>
        <v>0.0005979649693578573</v>
      </c>
    </row>
    <row r="19" spans="1:12" ht="35.25" customHeight="1">
      <c r="A19" s="2">
        <f t="shared" si="3"/>
        <v>12</v>
      </c>
      <c r="B19" s="3" t="s">
        <v>13</v>
      </c>
      <c r="C19" s="6">
        <v>1031718536</v>
      </c>
      <c r="D19" s="6">
        <v>525533200.00025</v>
      </c>
      <c r="E19" s="6"/>
      <c r="F19" s="6">
        <v>0</v>
      </c>
      <c r="G19" s="6">
        <f t="shared" si="0"/>
        <v>525533200.00025</v>
      </c>
      <c r="H19" s="6">
        <v>139000000</v>
      </c>
      <c r="I19" s="6">
        <v>139000000</v>
      </c>
      <c r="J19" s="10">
        <f t="shared" si="1"/>
        <v>664533200.00025</v>
      </c>
      <c r="K19" s="10"/>
      <c r="L19" s="24">
        <f t="shared" si="2"/>
        <v>0.012041441653800859</v>
      </c>
    </row>
    <row r="20" spans="1:12" ht="35.25" customHeight="1">
      <c r="A20" s="2">
        <f t="shared" si="3"/>
        <v>13</v>
      </c>
      <c r="B20" s="3" t="s">
        <v>14</v>
      </c>
      <c r="C20" s="6">
        <v>565665170</v>
      </c>
      <c r="D20" s="6">
        <v>456760800</v>
      </c>
      <c r="E20" s="6"/>
      <c r="F20" s="6">
        <v>-20</v>
      </c>
      <c r="G20" s="6">
        <f t="shared" si="0"/>
        <v>456760780</v>
      </c>
      <c r="H20" s="6">
        <v>175796000</v>
      </c>
      <c r="I20" s="6">
        <f>175796000-10000000</f>
        <v>165796000</v>
      </c>
      <c r="J20" s="10">
        <f t="shared" si="1"/>
        <v>622556780</v>
      </c>
      <c r="K20" s="10"/>
      <c r="L20" s="24">
        <f t="shared" si="2"/>
        <v>0.011280822602309887</v>
      </c>
    </row>
    <row r="21" spans="1:12" ht="35.25" customHeight="1">
      <c r="A21" s="2">
        <f t="shared" si="3"/>
        <v>14</v>
      </c>
      <c r="B21" s="3" t="s">
        <v>19</v>
      </c>
      <c r="C21" s="6">
        <v>17560600</v>
      </c>
      <c r="D21" s="6">
        <v>17560600</v>
      </c>
      <c r="E21" s="6"/>
      <c r="F21" s="6">
        <v>0</v>
      </c>
      <c r="G21" s="6">
        <f t="shared" si="0"/>
        <v>17560600</v>
      </c>
      <c r="H21" s="6"/>
      <c r="I21" s="6"/>
      <c r="J21" s="10">
        <f t="shared" si="1"/>
        <v>17560600</v>
      </c>
      <c r="K21" s="10"/>
      <c r="L21" s="24">
        <f t="shared" si="2"/>
        <v>0.00031820071639107844</v>
      </c>
    </row>
    <row r="22" spans="1:12" ht="27.75" customHeight="1">
      <c r="A22" s="32">
        <v>15</v>
      </c>
      <c r="B22" s="33" t="s">
        <v>43</v>
      </c>
      <c r="C22" s="34">
        <f aca="true" t="shared" si="4" ref="C22:J22">SUM(C8:C21)</f>
        <v>62773195456</v>
      </c>
      <c r="D22" s="34">
        <f t="shared" si="4"/>
        <v>51796491640.00025</v>
      </c>
      <c r="E22" s="34">
        <f t="shared" si="4"/>
        <v>0</v>
      </c>
      <c r="F22" s="34">
        <f t="shared" si="4"/>
        <v>192633587</v>
      </c>
      <c r="G22" s="34">
        <f t="shared" si="4"/>
        <v>51989125227.00025</v>
      </c>
      <c r="H22" s="34">
        <f t="shared" si="4"/>
        <v>3250000000</v>
      </c>
      <c r="I22" s="34">
        <f t="shared" si="4"/>
        <v>3198054108</v>
      </c>
      <c r="J22" s="34">
        <f t="shared" si="4"/>
        <v>55187179335.00025</v>
      </c>
      <c r="K22" s="34"/>
      <c r="L22" s="35">
        <f t="shared" si="2"/>
        <v>1</v>
      </c>
    </row>
    <row r="23" spans="1:12" ht="27.75" customHeight="1">
      <c r="A23" s="14">
        <v>16</v>
      </c>
      <c r="B23" s="15" t="s">
        <v>45</v>
      </c>
      <c r="C23" s="16"/>
      <c r="D23" s="16"/>
      <c r="E23" s="16"/>
      <c r="F23" s="16"/>
      <c r="G23" s="29"/>
      <c r="H23" s="16"/>
      <c r="I23" s="16"/>
      <c r="J23" s="17">
        <f>J12+J13+J14+J15+J16+J17+J18+J19+J20</f>
        <v>54927795488.00025</v>
      </c>
      <c r="K23" s="19"/>
      <c r="L23" s="19"/>
    </row>
    <row r="24" ht="18">
      <c r="G24" s="21"/>
    </row>
    <row r="25" spans="7:12" ht="15">
      <c r="G25" s="1"/>
      <c r="J25" s="1" t="s">
        <v>55</v>
      </c>
      <c r="K25" s="1"/>
      <c r="L25" s="1"/>
    </row>
    <row r="26" ht="15">
      <c r="J26" t="s">
        <v>0</v>
      </c>
    </row>
  </sheetData>
  <sheetProtection/>
  <mergeCells count="14">
    <mergeCell ref="H5:H6"/>
    <mergeCell ref="I5:I6"/>
    <mergeCell ref="J5:J6"/>
    <mergeCell ref="L5:L6"/>
    <mergeCell ref="C4:C6"/>
    <mergeCell ref="D4:L4"/>
    <mergeCell ref="A1:J1"/>
    <mergeCell ref="A2:J2"/>
    <mergeCell ref="A4:A6"/>
    <mergeCell ref="B4:B6"/>
    <mergeCell ref="D5:D6"/>
    <mergeCell ref="E5:E6"/>
    <mergeCell ref="F5:F6"/>
    <mergeCell ref="G5:G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view="pageBreakPreview" zoomScale="85" zoomScaleSheetLayoutView="85" zoomScalePageLayoutView="0" workbookViewId="0" topLeftCell="A7">
      <selection activeCell="O21" sqref="O21"/>
    </sheetView>
  </sheetViews>
  <sheetFormatPr defaultColWidth="9.140625" defaultRowHeight="15"/>
  <cols>
    <col min="1" max="1" width="8.140625" style="0" customWidth="1"/>
    <col min="2" max="2" width="34.28125" style="0" customWidth="1"/>
    <col min="3" max="3" width="26.140625" style="0" hidden="1" customWidth="1"/>
    <col min="4" max="4" width="27.421875" style="0" hidden="1" customWidth="1"/>
    <col min="5" max="5" width="21.28125" style="0" hidden="1" customWidth="1"/>
    <col min="6" max="6" width="21.140625" style="0" hidden="1" customWidth="1"/>
    <col min="7" max="7" width="4.421875" style="0" hidden="1" customWidth="1"/>
    <col min="8" max="8" width="30.8515625" style="0" hidden="1" customWidth="1"/>
    <col min="9" max="9" width="29.28125" style="0" hidden="1" customWidth="1"/>
    <col min="10" max="10" width="31.140625" style="0" customWidth="1"/>
    <col min="11" max="11" width="30.140625" style="73" customWidth="1"/>
    <col min="12" max="12" width="31.421875" style="73" customWidth="1"/>
  </cols>
  <sheetData>
    <row r="1" spans="1:10" ht="16.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2" ht="23.25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3.25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6.5">
      <c r="A4" s="37"/>
      <c r="B4" s="37"/>
      <c r="C4" s="37"/>
      <c r="D4" s="37"/>
      <c r="E4" s="37"/>
      <c r="F4" s="37"/>
      <c r="G4" s="37"/>
      <c r="H4" s="37"/>
      <c r="I4" s="37"/>
      <c r="L4" s="88" t="s">
        <v>30</v>
      </c>
    </row>
    <row r="5" spans="1:12" ht="30.75" customHeight="1">
      <c r="A5" s="108" t="s">
        <v>1</v>
      </c>
      <c r="B5" s="108" t="s">
        <v>20</v>
      </c>
      <c r="C5" s="108" t="s">
        <v>38</v>
      </c>
      <c r="D5" s="105" t="s">
        <v>39</v>
      </c>
      <c r="E5" s="105"/>
      <c r="F5" s="105"/>
      <c r="G5" s="105"/>
      <c r="H5" s="105"/>
      <c r="I5" s="105"/>
      <c r="J5" s="105"/>
      <c r="K5" s="105"/>
      <c r="L5" s="105"/>
    </row>
    <row r="6" spans="1:12" ht="18" customHeight="1">
      <c r="A6" s="109"/>
      <c r="B6" s="109"/>
      <c r="C6" s="109"/>
      <c r="D6" s="115" t="s">
        <v>37</v>
      </c>
      <c r="E6" s="111" t="s">
        <v>40</v>
      </c>
      <c r="F6" s="111" t="s">
        <v>41</v>
      </c>
      <c r="G6" s="116"/>
      <c r="H6" s="117" t="s">
        <v>50</v>
      </c>
      <c r="I6" s="112" t="s">
        <v>42</v>
      </c>
      <c r="J6" s="111" t="s">
        <v>67</v>
      </c>
      <c r="K6" s="118" t="s">
        <v>62</v>
      </c>
      <c r="L6" s="118" t="s">
        <v>64</v>
      </c>
    </row>
    <row r="7" spans="1:12" ht="27.75" customHeight="1">
      <c r="A7" s="110"/>
      <c r="B7" s="110"/>
      <c r="C7" s="110"/>
      <c r="D7" s="115"/>
      <c r="E7" s="111"/>
      <c r="F7" s="111"/>
      <c r="G7" s="116"/>
      <c r="H7" s="117"/>
      <c r="I7" s="112"/>
      <c r="J7" s="111"/>
      <c r="K7" s="118"/>
      <c r="L7" s="118"/>
    </row>
    <row r="8" spans="1:12" ht="18.75" customHeight="1" hidden="1">
      <c r="A8" s="53" t="s">
        <v>31</v>
      </c>
      <c r="B8" s="53" t="s">
        <v>32</v>
      </c>
      <c r="C8" s="53" t="s">
        <v>33</v>
      </c>
      <c r="D8" s="53" t="s">
        <v>34</v>
      </c>
      <c r="E8" s="53" t="s">
        <v>35</v>
      </c>
      <c r="F8" s="54" t="s">
        <v>35</v>
      </c>
      <c r="G8" s="55"/>
      <c r="H8" s="53" t="s">
        <v>35</v>
      </c>
      <c r="I8" s="54" t="s">
        <v>44</v>
      </c>
      <c r="J8" s="53" t="s">
        <v>47</v>
      </c>
      <c r="K8" s="74"/>
      <c r="L8" s="74"/>
    </row>
    <row r="9" spans="1:12" ht="38.25" customHeight="1">
      <c r="A9" s="56">
        <v>1</v>
      </c>
      <c r="B9" s="57" t="s">
        <v>21</v>
      </c>
      <c r="C9" s="45">
        <v>1306911000</v>
      </c>
      <c r="D9" s="45">
        <f>1085423355.00025-23369600</f>
        <v>1062053755.0002501</v>
      </c>
      <c r="E9" s="45">
        <v>119000000</v>
      </c>
      <c r="F9" s="58">
        <v>139000000</v>
      </c>
      <c r="G9" s="59"/>
      <c r="H9" s="45">
        <f>1085423355.00025-23369600</f>
        <v>1062053755.0002501</v>
      </c>
      <c r="I9" s="45">
        <v>149000000</v>
      </c>
      <c r="J9" s="42">
        <f>H9+I9</f>
        <v>1211053755.00025</v>
      </c>
      <c r="K9" s="75">
        <v>1058146176</v>
      </c>
      <c r="L9" s="75">
        <f>J9-K9</f>
        <v>152907579.0002501</v>
      </c>
    </row>
    <row r="10" spans="1:12" ht="34.5" customHeight="1">
      <c r="A10" s="56">
        <v>2</v>
      </c>
      <c r="B10" s="57" t="s">
        <v>22</v>
      </c>
      <c r="C10" s="45">
        <v>377394034</v>
      </c>
      <c r="D10" s="45">
        <v>244606700</v>
      </c>
      <c r="E10" s="45">
        <v>0</v>
      </c>
      <c r="F10" s="60">
        <v>0</v>
      </c>
      <c r="G10" s="59"/>
      <c r="H10" s="45">
        <f>244606700-22783453</f>
        <v>221823247</v>
      </c>
      <c r="I10" s="60">
        <v>0</v>
      </c>
      <c r="J10" s="42">
        <f aca="true" t="shared" si="0" ref="J10:J15">H10+I10</f>
        <v>221823247</v>
      </c>
      <c r="K10" s="75">
        <f>J10</f>
        <v>221823247</v>
      </c>
      <c r="L10" s="75">
        <f aca="true" t="shared" si="1" ref="L10:L15">J10-K10</f>
        <v>0</v>
      </c>
    </row>
    <row r="11" spans="1:12" ht="34.5" customHeight="1">
      <c r="A11" s="56">
        <v>3</v>
      </c>
      <c r="B11" s="57" t="s">
        <v>23</v>
      </c>
      <c r="C11" s="45">
        <v>25030433796</v>
      </c>
      <c r="D11" s="45">
        <f>21882106215.463+23369600</f>
        <v>21905475815.463</v>
      </c>
      <c r="E11" s="45">
        <v>1126054374</v>
      </c>
      <c r="F11" s="58">
        <f>1032054000+50000000</f>
        <v>1082054000</v>
      </c>
      <c r="G11" s="59"/>
      <c r="H11" s="45">
        <f>21882106215.463+23369600</f>
        <v>21905475815.463</v>
      </c>
      <c r="I11" s="45">
        <v>872054000</v>
      </c>
      <c r="J11" s="42">
        <f t="shared" si="0"/>
        <v>22777529815.463</v>
      </c>
      <c r="K11" s="75">
        <v>4659958349</v>
      </c>
      <c r="L11" s="75">
        <f t="shared" si="1"/>
        <v>18117571466.463</v>
      </c>
    </row>
    <row r="12" spans="1:12" ht="34.5" customHeight="1">
      <c r="A12" s="56">
        <v>4</v>
      </c>
      <c r="B12" s="57" t="s">
        <v>24</v>
      </c>
      <c r="C12" s="45">
        <v>18751518366</v>
      </c>
      <c r="D12" s="45">
        <v>17503288500</v>
      </c>
      <c r="E12" s="45">
        <v>1451150000</v>
      </c>
      <c r="F12" s="58">
        <v>1471150000</v>
      </c>
      <c r="G12" s="59"/>
      <c r="H12" s="45">
        <f>17503288500+228334664</f>
        <v>17731623164</v>
      </c>
      <c r="I12" s="45">
        <v>1829204108</v>
      </c>
      <c r="J12" s="42">
        <f t="shared" si="0"/>
        <v>19560827272</v>
      </c>
      <c r="K12" s="75">
        <v>1825386463</v>
      </c>
      <c r="L12" s="75">
        <f t="shared" si="1"/>
        <v>17735440809</v>
      </c>
    </row>
    <row r="13" spans="1:12" ht="34.5" customHeight="1">
      <c r="A13" s="56">
        <v>5</v>
      </c>
      <c r="B13" s="57" t="s">
        <v>25</v>
      </c>
      <c r="C13" s="45">
        <v>2462788018</v>
      </c>
      <c r="D13" s="45">
        <v>2301525555</v>
      </c>
      <c r="E13" s="45">
        <v>290200000</v>
      </c>
      <c r="F13" s="58">
        <f>202000000-50000000</f>
        <v>152000000</v>
      </c>
      <c r="G13" s="59"/>
      <c r="H13" s="45">
        <f>2301525555+1478426</f>
        <v>2303003981</v>
      </c>
      <c r="I13" s="45">
        <v>152000000</v>
      </c>
      <c r="J13" s="42">
        <f t="shared" si="0"/>
        <v>2455003981</v>
      </c>
      <c r="K13" s="75">
        <v>602270023</v>
      </c>
      <c r="L13" s="75">
        <f t="shared" si="1"/>
        <v>1852733958</v>
      </c>
    </row>
    <row r="14" spans="1:12" ht="34.5" customHeight="1">
      <c r="A14" s="56">
        <v>6</v>
      </c>
      <c r="B14" s="57" t="s">
        <v>26</v>
      </c>
      <c r="C14" s="45">
        <v>13844150242</v>
      </c>
      <c r="D14" s="45">
        <v>7872780474.537001</v>
      </c>
      <c r="E14" s="45">
        <v>355005627</v>
      </c>
      <c r="F14" s="58">
        <v>230000000</v>
      </c>
      <c r="G14" s="59" t="s">
        <v>18</v>
      </c>
      <c r="H14" s="45">
        <f>7872780474.537-14396010</f>
        <v>7858384464.537</v>
      </c>
      <c r="I14" s="45">
        <v>55000000</v>
      </c>
      <c r="J14" s="42">
        <f t="shared" si="0"/>
        <v>7913384464.537</v>
      </c>
      <c r="K14" s="75">
        <v>474509991</v>
      </c>
      <c r="L14" s="75">
        <f t="shared" si="1"/>
        <v>7438874473.537</v>
      </c>
    </row>
    <row r="15" spans="1:12" ht="34.5" customHeight="1">
      <c r="A15" s="56">
        <v>7</v>
      </c>
      <c r="B15" s="57" t="s">
        <v>27</v>
      </c>
      <c r="C15" s="45">
        <v>1000000000</v>
      </c>
      <c r="D15" s="45">
        <v>906760800</v>
      </c>
      <c r="E15" s="45">
        <v>250000000</v>
      </c>
      <c r="F15" s="58">
        <v>175796000</v>
      </c>
      <c r="G15" s="59"/>
      <c r="H15" s="45">
        <v>906760800</v>
      </c>
      <c r="I15" s="45">
        <v>140796000</v>
      </c>
      <c r="J15" s="42">
        <f t="shared" si="0"/>
        <v>1047556800</v>
      </c>
      <c r="K15" s="75">
        <v>1047556800</v>
      </c>
      <c r="L15" s="75">
        <f t="shared" si="1"/>
        <v>0</v>
      </c>
    </row>
    <row r="16" spans="1:12" ht="35.25" customHeight="1">
      <c r="A16" s="113">
        <v>8</v>
      </c>
      <c r="B16" s="113" t="s">
        <v>28</v>
      </c>
      <c r="C16" s="89">
        <v>62773195456</v>
      </c>
      <c r="D16" s="90">
        <f>SUM(D9:D15)</f>
        <v>51796491600.00026</v>
      </c>
      <c r="E16" s="90">
        <f>SUM(E9:E15)</f>
        <v>3591410001</v>
      </c>
      <c r="F16" s="91">
        <f>SUM(F9:F15)</f>
        <v>3250000000</v>
      </c>
      <c r="G16" s="89"/>
      <c r="H16" s="90">
        <f>SUM(H9:H15)</f>
        <v>51989125227.00026</v>
      </c>
      <c r="I16" s="91">
        <f>SUM(I9:I15)</f>
        <v>3198054108</v>
      </c>
      <c r="J16" s="90">
        <f>SUM(J9:J15)</f>
        <v>55187179335.00026</v>
      </c>
      <c r="K16" s="92">
        <f>SUM(K9:K15)</f>
        <v>9889651049</v>
      </c>
      <c r="L16" s="92">
        <f>SUM(L9:L15)</f>
        <v>45297528286.00026</v>
      </c>
    </row>
    <row r="17" spans="1:12" ht="28.5" customHeight="1">
      <c r="A17" s="113"/>
      <c r="B17" s="113"/>
      <c r="C17" s="93"/>
      <c r="D17" s="93"/>
      <c r="E17" s="93"/>
      <c r="F17" s="93"/>
      <c r="G17" s="93"/>
      <c r="H17" s="93"/>
      <c r="I17" s="93"/>
      <c r="J17" s="94">
        <v>1</v>
      </c>
      <c r="K17" s="94">
        <v>0.1792019662568238</v>
      </c>
      <c r="L17" s="94">
        <v>0.8207980337431762</v>
      </c>
    </row>
    <row r="18" spans="1:12" ht="18.75">
      <c r="A18" s="87" t="s">
        <v>18</v>
      </c>
      <c r="B18" s="83" t="s">
        <v>65</v>
      </c>
      <c r="C18" s="83"/>
      <c r="D18" s="83"/>
      <c r="E18" s="83"/>
      <c r="F18" s="83"/>
      <c r="G18" s="83"/>
      <c r="H18" s="83"/>
      <c r="I18" s="83"/>
      <c r="J18" s="84"/>
      <c r="K18" s="85"/>
      <c r="L18" s="86"/>
    </row>
    <row r="19" spans="1:12" ht="18.75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85"/>
      <c r="L19" s="86"/>
    </row>
    <row r="20" spans="1:10" ht="35.25" customHeight="1">
      <c r="A20" s="106" t="s">
        <v>61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21" customHeight="1">
      <c r="A21" s="107" t="s">
        <v>60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4.25" customHeight="1">
      <c r="A22" s="18"/>
      <c r="B22" s="4"/>
      <c r="C22" s="4"/>
      <c r="D22" s="4"/>
      <c r="E22" s="4"/>
      <c r="F22" s="4"/>
      <c r="G22" s="4"/>
      <c r="H22" s="7"/>
      <c r="I22" s="7"/>
      <c r="J22" s="61" t="s">
        <v>59</v>
      </c>
    </row>
    <row r="23" spans="1:10" ht="16.5">
      <c r="A23" s="4"/>
      <c r="B23" s="4"/>
      <c r="C23" s="4" t="s">
        <v>0</v>
      </c>
      <c r="D23" s="4"/>
      <c r="E23" s="4"/>
      <c r="F23" s="4"/>
      <c r="G23" s="4"/>
      <c r="H23" s="4"/>
      <c r="J23" s="36" t="s">
        <v>0</v>
      </c>
    </row>
    <row r="24" spans="1:10" ht="16.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6.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6.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6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5">
      <c r="B28" s="1" t="s">
        <v>0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mergeCells count="18">
    <mergeCell ref="A2:L2"/>
    <mergeCell ref="A3:L3"/>
    <mergeCell ref="D6:D7"/>
    <mergeCell ref="C5:C7"/>
    <mergeCell ref="F6:G7"/>
    <mergeCell ref="H6:H7"/>
    <mergeCell ref="E6:E7"/>
    <mergeCell ref="K6:K7"/>
    <mergeCell ref="L6:L7"/>
    <mergeCell ref="D5:L5"/>
    <mergeCell ref="A20:J20"/>
    <mergeCell ref="A21:J21"/>
    <mergeCell ref="B5:B7"/>
    <mergeCell ref="J6:J7"/>
    <mergeCell ref="A5:A7"/>
    <mergeCell ref="I6:I7"/>
    <mergeCell ref="B16:B17"/>
    <mergeCell ref="A16:A17"/>
  </mergeCells>
  <printOptions horizontalCentered="1"/>
  <pageMargins left="0.196850393700787" right="0.196850393700787" top="1.090551181" bottom="1.75" header="0.196850393700787" footer="0.196850393700787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view="pageBreakPreview" zoomScale="70" zoomScaleNormal="70" zoomScaleSheetLayoutView="70" zoomScalePageLayoutView="0" workbookViewId="0" topLeftCell="A2">
      <selection activeCell="O21" sqref="O21"/>
    </sheetView>
  </sheetViews>
  <sheetFormatPr defaultColWidth="9.140625" defaultRowHeight="15"/>
  <cols>
    <col min="1" max="1" width="7.421875" style="0" customWidth="1"/>
    <col min="2" max="2" width="106.7109375" style="0" customWidth="1"/>
    <col min="3" max="3" width="22.57421875" style="0" hidden="1" customWidth="1"/>
    <col min="4" max="4" width="25.00390625" style="0" hidden="1" customWidth="1"/>
    <col min="5" max="6" width="22.57421875" style="0" hidden="1" customWidth="1"/>
    <col min="7" max="7" width="28.421875" style="0" hidden="1" customWidth="1"/>
    <col min="8" max="8" width="21.140625" style="0" hidden="1" customWidth="1"/>
    <col min="9" max="9" width="27.140625" style="0" hidden="1" customWidth="1"/>
    <col min="10" max="10" width="35.7109375" style="0" customWidth="1"/>
    <col min="11" max="11" width="22.57421875" style="0" hidden="1" customWidth="1"/>
    <col min="12" max="12" width="16.7109375" style="0" customWidth="1"/>
  </cols>
  <sheetData>
    <row r="1" spans="1:12" ht="16.5">
      <c r="A1" s="4"/>
      <c r="B1" s="4"/>
      <c r="C1" s="4"/>
      <c r="D1" s="7"/>
      <c r="E1" s="7"/>
      <c r="F1" s="7"/>
      <c r="G1" s="7"/>
      <c r="H1" s="4"/>
      <c r="I1" s="4"/>
      <c r="J1" s="4"/>
      <c r="K1" s="4"/>
      <c r="L1" s="4"/>
    </row>
    <row r="2" spans="1:12" ht="23.25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3.25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6.5">
      <c r="A4" s="4"/>
      <c r="B4" s="4"/>
      <c r="C4" s="4"/>
      <c r="D4" s="4"/>
      <c r="E4" s="4"/>
      <c r="F4" s="4"/>
      <c r="G4" s="4"/>
      <c r="H4" s="4"/>
      <c r="I4" s="4"/>
      <c r="J4" s="126" t="s">
        <v>30</v>
      </c>
      <c r="K4" s="126"/>
      <c r="L4" s="126"/>
    </row>
    <row r="5" spans="1:12" ht="46.5" customHeight="1">
      <c r="A5" s="122" t="s">
        <v>16</v>
      </c>
      <c r="B5" s="122" t="s">
        <v>17</v>
      </c>
      <c r="C5" s="122" t="s">
        <v>38</v>
      </c>
      <c r="D5" s="76" t="s">
        <v>39</v>
      </c>
      <c r="E5" s="77"/>
      <c r="F5" s="77"/>
      <c r="G5" s="77"/>
      <c r="H5" s="77"/>
      <c r="I5" s="77"/>
      <c r="J5" s="78" t="s">
        <v>63</v>
      </c>
      <c r="K5" s="78"/>
      <c r="L5" s="81" t="s">
        <v>2</v>
      </c>
    </row>
    <row r="6" spans="1:12" ht="26.25" customHeight="1" hidden="1">
      <c r="A6" s="122"/>
      <c r="B6" s="122"/>
      <c r="C6" s="122"/>
      <c r="D6" s="124" t="s">
        <v>36</v>
      </c>
      <c r="E6" s="119" t="s">
        <v>52</v>
      </c>
      <c r="F6" s="119" t="s">
        <v>53</v>
      </c>
      <c r="G6" s="119" t="s">
        <v>50</v>
      </c>
      <c r="H6" s="121" t="s">
        <v>41</v>
      </c>
      <c r="I6" s="121" t="s">
        <v>42</v>
      </c>
      <c r="J6" s="119" t="s">
        <v>43</v>
      </c>
      <c r="K6" s="79"/>
      <c r="L6" s="119" t="s">
        <v>2</v>
      </c>
    </row>
    <row r="7" spans="1:12" ht="26.25" customHeight="1" hidden="1">
      <c r="A7" s="123"/>
      <c r="B7" s="123"/>
      <c r="C7" s="123"/>
      <c r="D7" s="125"/>
      <c r="E7" s="120"/>
      <c r="F7" s="120"/>
      <c r="G7" s="120"/>
      <c r="H7" s="121"/>
      <c r="I7" s="121"/>
      <c r="J7" s="120"/>
      <c r="K7" s="80"/>
      <c r="L7" s="120"/>
    </row>
    <row r="8" spans="1:12" ht="18" customHeight="1" hidden="1">
      <c r="A8" s="38" t="s">
        <v>31</v>
      </c>
      <c r="B8" s="38" t="s">
        <v>32</v>
      </c>
      <c r="C8" s="39" t="s">
        <v>33</v>
      </c>
      <c r="D8" s="39" t="s">
        <v>34</v>
      </c>
      <c r="E8" s="39" t="s">
        <v>35</v>
      </c>
      <c r="F8" s="39" t="s">
        <v>44</v>
      </c>
      <c r="G8" s="39" t="s">
        <v>54</v>
      </c>
      <c r="H8" s="39" t="s">
        <v>35</v>
      </c>
      <c r="I8" s="39" t="s">
        <v>44</v>
      </c>
      <c r="J8" s="39" t="s">
        <v>51</v>
      </c>
      <c r="K8" s="39"/>
      <c r="L8" s="39" t="s">
        <v>49</v>
      </c>
    </row>
    <row r="9" spans="1:12" ht="34.5" customHeight="1">
      <c r="A9" s="40">
        <v>1</v>
      </c>
      <c r="B9" s="41" t="s">
        <v>3</v>
      </c>
      <c r="C9" s="42">
        <v>131989012</v>
      </c>
      <c r="D9" s="42">
        <v>134606700</v>
      </c>
      <c r="E9" s="43"/>
      <c r="F9" s="42">
        <v>-22783453</v>
      </c>
      <c r="G9" s="44">
        <f aca="true" t="shared" si="0" ref="G9:G22">D9+E9+F9</f>
        <v>111823247</v>
      </c>
      <c r="H9" s="42"/>
      <c r="I9" s="42"/>
      <c r="J9" s="45">
        <f>G9+I9</f>
        <v>111823247</v>
      </c>
      <c r="K9" s="44"/>
      <c r="L9" s="46">
        <f>J9/$J$23</f>
        <v>0.002026254075089921</v>
      </c>
    </row>
    <row r="10" spans="1:12" ht="34.5" customHeight="1">
      <c r="A10" s="40">
        <f>A9+1</f>
        <v>2</v>
      </c>
      <c r="B10" s="41" t="s">
        <v>4</v>
      </c>
      <c r="C10" s="42">
        <v>39261900</v>
      </c>
      <c r="D10" s="42">
        <v>15000000</v>
      </c>
      <c r="E10" s="42"/>
      <c r="F10" s="42">
        <v>0</v>
      </c>
      <c r="G10" s="42">
        <f t="shared" si="0"/>
        <v>15000000</v>
      </c>
      <c r="H10" s="42"/>
      <c r="I10" s="42"/>
      <c r="J10" s="45">
        <f aca="true" t="shared" si="1" ref="J10:J22">G10+I10</f>
        <v>15000000</v>
      </c>
      <c r="K10" s="45"/>
      <c r="L10" s="47">
        <f aca="true" t="shared" si="2" ref="L10:L23">J10/$J$23</f>
        <v>0.00027180225884827704</v>
      </c>
    </row>
    <row r="11" spans="1:12" ht="34.5" customHeight="1">
      <c r="A11" s="40">
        <f aca="true" t="shared" si="3" ref="A11:A22">A10+1</f>
        <v>3</v>
      </c>
      <c r="B11" s="48" t="s">
        <v>5</v>
      </c>
      <c r="C11" s="42">
        <v>15778800</v>
      </c>
      <c r="D11" s="42">
        <v>10000000</v>
      </c>
      <c r="E11" s="42"/>
      <c r="F11" s="42">
        <v>0</v>
      </c>
      <c r="G11" s="42">
        <f t="shared" si="0"/>
        <v>10000000</v>
      </c>
      <c r="H11" s="42"/>
      <c r="I11" s="42"/>
      <c r="J11" s="45">
        <f t="shared" si="1"/>
        <v>10000000</v>
      </c>
      <c r="K11" s="45"/>
      <c r="L11" s="47">
        <f t="shared" si="2"/>
        <v>0.00018120150589885135</v>
      </c>
    </row>
    <row r="12" spans="1:12" ht="34.5" customHeight="1">
      <c r="A12" s="40">
        <f t="shared" si="3"/>
        <v>4</v>
      </c>
      <c r="B12" s="48" t="s">
        <v>6</v>
      </c>
      <c r="C12" s="42">
        <v>255000000</v>
      </c>
      <c r="D12" s="42">
        <v>105000000</v>
      </c>
      <c r="E12" s="42"/>
      <c r="F12" s="42">
        <v>0</v>
      </c>
      <c r="G12" s="42">
        <f t="shared" si="0"/>
        <v>105000000</v>
      </c>
      <c r="H12" s="42"/>
      <c r="I12" s="42"/>
      <c r="J12" s="45">
        <f t="shared" si="1"/>
        <v>105000000</v>
      </c>
      <c r="K12" s="45"/>
      <c r="L12" s="47">
        <f t="shared" si="2"/>
        <v>0.001902615811937939</v>
      </c>
    </row>
    <row r="13" spans="1:12" ht="34.5" customHeight="1">
      <c r="A13" s="40">
        <f>A12+1</f>
        <v>5</v>
      </c>
      <c r="B13" s="48" t="s">
        <v>7</v>
      </c>
      <c r="C13" s="42">
        <v>606500000</v>
      </c>
      <c r="D13" s="42">
        <v>834931800</v>
      </c>
      <c r="E13" s="42"/>
      <c r="F13" s="42">
        <v>0</v>
      </c>
      <c r="G13" s="42">
        <f t="shared" si="0"/>
        <v>834931800</v>
      </c>
      <c r="H13" s="42">
        <v>225000000</v>
      </c>
      <c r="I13" s="50">
        <v>225000000</v>
      </c>
      <c r="J13" s="45">
        <f t="shared" si="1"/>
        <v>1059931800</v>
      </c>
      <c r="K13" s="45"/>
      <c r="L13" s="47">
        <f t="shared" si="2"/>
        <v>0.01920612383100801</v>
      </c>
    </row>
    <row r="14" spans="1:12" ht="34.5" customHeight="1">
      <c r="A14" s="49">
        <f t="shared" si="3"/>
        <v>6</v>
      </c>
      <c r="B14" s="48" t="s">
        <v>29</v>
      </c>
      <c r="C14" s="50">
        <v>31264869991</v>
      </c>
      <c r="D14" s="50">
        <v>25987462400</v>
      </c>
      <c r="E14" s="50">
        <v>-696891250</v>
      </c>
      <c r="F14" s="50">
        <v>0</v>
      </c>
      <c r="G14" s="50">
        <f>D14+E14+F14+25470534</f>
        <v>25316041684</v>
      </c>
      <c r="H14" s="50">
        <v>717884400</v>
      </c>
      <c r="I14" s="50">
        <f>717884400-100000000</f>
        <v>617884400</v>
      </c>
      <c r="J14" s="51">
        <f t="shared" si="1"/>
        <v>25933926084</v>
      </c>
      <c r="K14" s="51">
        <f>D14+I14</f>
        <v>26605346800</v>
      </c>
      <c r="L14" s="52">
        <f>J14/$J$23</f>
        <v>0.46992664602903006</v>
      </c>
    </row>
    <row r="15" spans="1:12" ht="34.5" customHeight="1">
      <c r="A15" s="40">
        <f t="shared" si="3"/>
        <v>7</v>
      </c>
      <c r="B15" s="48" t="s">
        <v>8</v>
      </c>
      <c r="C15" s="42">
        <v>6421525371</v>
      </c>
      <c r="D15" s="42">
        <v>4224745100</v>
      </c>
      <c r="E15" s="42"/>
      <c r="F15" s="42">
        <v>0</v>
      </c>
      <c r="G15" s="42">
        <f>D15+E15+F15-160470559</f>
        <v>4064274541</v>
      </c>
      <c r="H15" s="42">
        <v>189169600</v>
      </c>
      <c r="I15" s="50">
        <f>189169600-110000000</f>
        <v>79169600</v>
      </c>
      <c r="J15" s="45">
        <f t="shared" si="1"/>
        <v>4143444141</v>
      </c>
      <c r="K15" s="45"/>
      <c r="L15" s="47">
        <f t="shared" si="2"/>
        <v>0.07507983179569726</v>
      </c>
    </row>
    <row r="16" spans="1:12" ht="34.5" customHeight="1">
      <c r="A16" s="40">
        <f t="shared" si="3"/>
        <v>8</v>
      </c>
      <c r="B16" s="48" t="s">
        <v>9</v>
      </c>
      <c r="C16" s="42">
        <v>1266278252</v>
      </c>
      <c r="D16" s="42">
        <v>904125900</v>
      </c>
      <c r="E16" s="42"/>
      <c r="F16" s="42">
        <v>1478426</v>
      </c>
      <c r="G16" s="42">
        <f t="shared" si="0"/>
        <v>905604326</v>
      </c>
      <c r="H16" s="42">
        <v>102000000</v>
      </c>
      <c r="I16" s="50">
        <f>102000000</f>
        <v>102000000</v>
      </c>
      <c r="J16" s="45">
        <f t="shared" si="1"/>
        <v>1007604326</v>
      </c>
      <c r="K16" s="45"/>
      <c r="L16" s="47">
        <f t="shared" si="2"/>
        <v>0.018257942122139714</v>
      </c>
    </row>
    <row r="17" spans="1:12" ht="34.5" customHeight="1">
      <c r="A17" s="40">
        <f t="shared" si="3"/>
        <v>9</v>
      </c>
      <c r="B17" s="48" t="s">
        <v>10</v>
      </c>
      <c r="C17" s="42">
        <v>18296788166</v>
      </c>
      <c r="D17" s="42">
        <v>16498288540</v>
      </c>
      <c r="E17" s="42">
        <v>696891250</v>
      </c>
      <c r="F17" s="42">
        <v>228334664</v>
      </c>
      <c r="G17" s="42">
        <f t="shared" si="0"/>
        <v>17423514454</v>
      </c>
      <c r="H17" s="42">
        <v>1471150000</v>
      </c>
      <c r="I17" s="50">
        <v>1829204108</v>
      </c>
      <c r="J17" s="45">
        <f t="shared" si="1"/>
        <v>19252718562</v>
      </c>
      <c r="K17" s="45"/>
      <c r="L17" s="47">
        <f t="shared" si="2"/>
        <v>0.3488621596081168</v>
      </c>
    </row>
    <row r="18" spans="1:12" ht="34.5" customHeight="1">
      <c r="A18" s="40">
        <f t="shared" si="3"/>
        <v>10</v>
      </c>
      <c r="B18" s="48" t="s">
        <v>11</v>
      </c>
      <c r="C18" s="42">
        <v>2806913778</v>
      </c>
      <c r="D18" s="42">
        <v>2049476600</v>
      </c>
      <c r="E18" s="42"/>
      <c r="F18" s="42">
        <v>-14396030</v>
      </c>
      <c r="G18" s="42">
        <v>2170080585</v>
      </c>
      <c r="H18" s="42">
        <v>230000000</v>
      </c>
      <c r="I18" s="50">
        <v>55000000</v>
      </c>
      <c r="J18" s="45">
        <f t="shared" si="1"/>
        <v>2225080585</v>
      </c>
      <c r="K18" s="45"/>
      <c r="L18" s="47">
        <f t="shared" si="2"/>
        <v>0.04031879527482971</v>
      </c>
    </row>
    <row r="19" spans="1:12" ht="34.5" customHeight="1">
      <c r="A19" s="40">
        <f t="shared" si="3"/>
        <v>11</v>
      </c>
      <c r="B19" s="48" t="s">
        <v>12</v>
      </c>
      <c r="C19" s="42">
        <v>53345880</v>
      </c>
      <c r="D19" s="42">
        <v>33000000</v>
      </c>
      <c r="E19" s="42"/>
      <c r="F19" s="42">
        <v>0</v>
      </c>
      <c r="G19" s="42">
        <f t="shared" si="0"/>
        <v>33000000</v>
      </c>
      <c r="H19" s="42"/>
      <c r="I19" s="42"/>
      <c r="J19" s="45">
        <f t="shared" si="1"/>
        <v>33000000</v>
      </c>
      <c r="K19" s="45"/>
      <c r="L19" s="47">
        <f t="shared" si="2"/>
        <v>0.0005979649694662094</v>
      </c>
    </row>
    <row r="20" spans="1:12" ht="34.5" customHeight="1">
      <c r="A20" s="40">
        <f t="shared" si="3"/>
        <v>12</v>
      </c>
      <c r="B20" s="48" t="s">
        <v>13</v>
      </c>
      <c r="C20" s="42">
        <v>1031718536</v>
      </c>
      <c r="D20" s="42">
        <v>525533200.00025</v>
      </c>
      <c r="E20" s="42"/>
      <c r="F20" s="42">
        <v>0</v>
      </c>
      <c r="G20" s="42">
        <f t="shared" si="0"/>
        <v>525533200.00025</v>
      </c>
      <c r="H20" s="42">
        <v>139000000</v>
      </c>
      <c r="I20" s="42">
        <v>149000000</v>
      </c>
      <c r="J20" s="45">
        <f t="shared" si="1"/>
        <v>674533200.00025</v>
      </c>
      <c r="K20" s="45"/>
      <c r="L20" s="47">
        <f t="shared" si="2"/>
        <v>0.012222643161881637</v>
      </c>
    </row>
    <row r="21" spans="1:12" ht="34.5" customHeight="1">
      <c r="A21" s="40">
        <f t="shared" si="3"/>
        <v>13</v>
      </c>
      <c r="B21" s="48" t="s">
        <v>14</v>
      </c>
      <c r="C21" s="42">
        <v>565665170</v>
      </c>
      <c r="D21" s="42">
        <v>456760800</v>
      </c>
      <c r="E21" s="42"/>
      <c r="F21" s="42">
        <v>-20</v>
      </c>
      <c r="G21" s="42">
        <f t="shared" si="0"/>
        <v>456760780</v>
      </c>
      <c r="H21" s="42">
        <v>175796000</v>
      </c>
      <c r="I21" s="42">
        <v>140796000</v>
      </c>
      <c r="J21" s="45">
        <f t="shared" si="1"/>
        <v>597556780</v>
      </c>
      <c r="K21" s="45"/>
      <c r="L21" s="47">
        <f t="shared" si="2"/>
        <v>0.010827818839606861</v>
      </c>
    </row>
    <row r="22" spans="1:12" ht="34.5" customHeight="1">
      <c r="A22" s="40">
        <f t="shared" si="3"/>
        <v>14</v>
      </c>
      <c r="B22" s="48" t="s">
        <v>19</v>
      </c>
      <c r="C22" s="42">
        <v>17560600</v>
      </c>
      <c r="D22" s="42">
        <v>17560600</v>
      </c>
      <c r="E22" s="42"/>
      <c r="F22" s="42">
        <v>0</v>
      </c>
      <c r="G22" s="42">
        <f t="shared" si="0"/>
        <v>17560600</v>
      </c>
      <c r="H22" s="42"/>
      <c r="I22" s="42"/>
      <c r="J22" s="45">
        <f t="shared" si="1"/>
        <v>17560600</v>
      </c>
      <c r="K22" s="45"/>
      <c r="L22" s="47">
        <f t="shared" si="2"/>
        <v>0.0003182007164487369</v>
      </c>
    </row>
    <row r="23" spans="1:12" ht="33" customHeight="1">
      <c r="A23" s="62" t="s">
        <v>57</v>
      </c>
      <c r="B23" s="63" t="s">
        <v>43</v>
      </c>
      <c r="C23" s="64">
        <f aca="true" t="shared" si="4" ref="C23:J23">SUM(C9:C22)</f>
        <v>62773195456</v>
      </c>
      <c r="D23" s="64">
        <f t="shared" si="4"/>
        <v>51796491640.00025</v>
      </c>
      <c r="E23" s="64">
        <f t="shared" si="4"/>
        <v>0</v>
      </c>
      <c r="F23" s="64">
        <f t="shared" si="4"/>
        <v>192633587</v>
      </c>
      <c r="G23" s="64">
        <f t="shared" si="4"/>
        <v>51989125217.00025</v>
      </c>
      <c r="H23" s="64">
        <f t="shared" si="4"/>
        <v>3250000000</v>
      </c>
      <c r="I23" s="64">
        <f t="shared" si="4"/>
        <v>3198054108</v>
      </c>
      <c r="J23" s="64">
        <f t="shared" si="4"/>
        <v>55187179325.00025</v>
      </c>
      <c r="K23" s="64"/>
      <c r="L23" s="65">
        <f t="shared" si="2"/>
        <v>1</v>
      </c>
    </row>
    <row r="24" spans="1:12" ht="37.5" customHeight="1">
      <c r="A24" s="66" t="s">
        <v>15</v>
      </c>
      <c r="B24" s="67" t="s">
        <v>45</v>
      </c>
      <c r="C24" s="68"/>
      <c r="D24" s="68"/>
      <c r="E24" s="68"/>
      <c r="F24" s="68"/>
      <c r="G24" s="69"/>
      <c r="H24" s="68"/>
      <c r="I24" s="68"/>
      <c r="J24" s="70">
        <f>J13+J14+J15+J16+J17+J18+J19+J20+J21</f>
        <v>54927795478.00025</v>
      </c>
      <c r="K24" s="71"/>
      <c r="L24" s="71"/>
    </row>
    <row r="25" ht="18">
      <c r="G25" s="21"/>
    </row>
    <row r="26" spans="7:12" ht="15.75">
      <c r="G26" s="1"/>
      <c r="J26" s="72" t="s">
        <v>58</v>
      </c>
      <c r="K26" s="1"/>
      <c r="L26" s="1"/>
    </row>
    <row r="27" ht="15">
      <c r="J27" s="1"/>
    </row>
    <row r="29" ht="15">
      <c r="J29" s="1"/>
    </row>
  </sheetData>
  <sheetProtection/>
  <mergeCells count="14">
    <mergeCell ref="J6:J7"/>
    <mergeCell ref="A2:L2"/>
    <mergeCell ref="A3:L3"/>
    <mergeCell ref="J4:L4"/>
    <mergeCell ref="L6:L7"/>
    <mergeCell ref="C5:C7"/>
    <mergeCell ref="F6:F7"/>
    <mergeCell ref="G6:G7"/>
    <mergeCell ref="H6:H7"/>
    <mergeCell ref="I6:I7"/>
    <mergeCell ref="A5:A7"/>
    <mergeCell ref="B5:B7"/>
    <mergeCell ref="D6:D7"/>
    <mergeCell ref="E6:E7"/>
  </mergeCells>
  <printOptions horizontalCentered="1"/>
  <pageMargins left="0.11811023622047245" right="0.7086614173228347" top="0.15748031496062992" bottom="0.15748031496062992" header="0.31496062992125984" footer="0.31496062992125984"/>
  <pageSetup horizontalDpi="600" verticalDpi="600" orientation="landscape" paperSize="9" scale="53" r:id="rId2"/>
  <headerFooter>
    <oddHeader>&amp;R&amp;10 29 Sepr '09</oddHeader>
  </headerFooter>
  <rowBreaks count="1" manualBreakCount="1"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compaq</cp:lastModifiedBy>
  <cp:lastPrinted>2010-01-19T06:57:21Z</cp:lastPrinted>
  <dcterms:created xsi:type="dcterms:W3CDTF">2009-09-03T08:13:25Z</dcterms:created>
  <dcterms:modified xsi:type="dcterms:W3CDTF">2012-02-20T02:44:45Z</dcterms:modified>
  <cp:category/>
  <cp:version/>
  <cp:contentType/>
  <cp:contentStatus/>
</cp:coreProperties>
</file>